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C:\Users\Public\Documents\George Vineyard (IR Website)\FY2023\Work\Faculty\"/>
    </mc:Choice>
  </mc:AlternateContent>
  <xr:revisionPtr revIDLastSave="0" documentId="13_ncr:1_{C6FA6AB1-3A34-4A7B-95FF-5BFFC876E1E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t_faculty_tenure_status" sheetId="2" r:id="rId1"/>
  </sheets>
  <definedNames>
    <definedName name="HTML_CodePage" hidden="1">1252</definedName>
    <definedName name="HTML_Control" hidden="1">{"'faculty_tenure'!$B$6:$Q$17"}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"C:\My Documents\FrontPage\faculty_tenure.htm"</definedName>
    <definedName name="HTML_Title" hidden="1">""</definedName>
    <definedName name="_xlnm.Print_Area" localSheetId="0">ft_faculty_tenure_status!$A$1:$AR$48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16" i="2" l="1"/>
  <c r="AO15" i="2"/>
  <c r="AP11" i="2"/>
  <c r="AP16" i="2" s="1"/>
  <c r="AO11" i="2"/>
  <c r="AN11" i="2"/>
  <c r="AN16" i="2" s="1"/>
  <c r="AM11" i="2"/>
  <c r="AM15" i="2" s="1"/>
  <c r="AP15" i="2" l="1"/>
  <c r="AN15" i="2"/>
  <c r="AM16" i="2"/>
  <c r="AL11" i="2"/>
  <c r="AL16" i="2" s="1"/>
  <c r="AL15" i="2" l="1"/>
  <c r="AK11" i="2"/>
  <c r="AK15" i="2" s="1"/>
  <c r="AK16" i="2" l="1"/>
  <c r="AJ11" i="2"/>
  <c r="AJ15" i="2" s="1"/>
  <c r="AJ16" i="2" l="1"/>
  <c r="AI11" i="2"/>
  <c r="AI16" i="2" s="1"/>
  <c r="AI15" i="2" l="1"/>
  <c r="AH11" i="2"/>
  <c r="AH16" i="2" s="1"/>
  <c r="AH15" i="2" l="1"/>
  <c r="AG11" i="2"/>
  <c r="AG16" i="2" s="1"/>
  <c r="AG15" i="2" l="1"/>
  <c r="AQ11" i="2"/>
  <c r="AQ16" i="2" s="1"/>
  <c r="AQ15" i="2" l="1"/>
  <c r="AE10" i="2" l="1"/>
  <c r="AE11" i="2" s="1"/>
  <c r="AE16" i="2" s="1"/>
  <c r="AE15" i="2" l="1"/>
  <c r="AD10" i="2"/>
  <c r="AD11" i="2" s="1"/>
  <c r="AC10" i="2"/>
  <c r="AB10" i="2"/>
  <c r="AB11" i="2" s="1"/>
  <c r="AA10" i="2"/>
  <c r="AA11" i="2"/>
  <c r="AA15" i="2" s="1"/>
  <c r="Z10" i="2"/>
  <c r="Z11" i="2" s="1"/>
  <c r="Y11" i="2"/>
  <c r="Y16" i="2" s="1"/>
  <c r="X10" i="2"/>
  <c r="X9" i="2"/>
  <c r="W10" i="2"/>
  <c r="W9" i="2"/>
  <c r="W11" i="2"/>
  <c r="W15" i="2" s="1"/>
  <c r="V10" i="2"/>
  <c r="V9" i="2"/>
  <c r="U10" i="2"/>
  <c r="U11" i="2" s="1"/>
  <c r="U16" i="2" s="1"/>
  <c r="U9" i="2"/>
  <c r="T10" i="2"/>
  <c r="T9" i="2"/>
  <c r="AF11" i="2"/>
  <c r="AF15" i="2" s="1"/>
  <c r="R11" i="2"/>
  <c r="R15" i="2" s="1"/>
  <c r="I11" i="2"/>
  <c r="I16" i="2" s="1"/>
  <c r="I15" i="2"/>
  <c r="S11" i="2"/>
  <c r="S16" i="2" s="1"/>
  <c r="Q11" i="2"/>
  <c r="Q15" i="2" s="1"/>
  <c r="P11" i="2"/>
  <c r="P16" i="2" s="1"/>
  <c r="O11" i="2"/>
  <c r="O16" i="2" s="1"/>
  <c r="N11" i="2"/>
  <c r="N16" i="2" s="1"/>
  <c r="N15" i="2"/>
  <c r="L11" i="2"/>
  <c r="L16" i="2" s="1"/>
  <c r="K11" i="2"/>
  <c r="K16" i="2" s="1"/>
  <c r="J11" i="2"/>
  <c r="J16" i="2" s="1"/>
  <c r="H16" i="2"/>
  <c r="G16" i="2"/>
  <c r="F16" i="2"/>
  <c r="E16" i="2"/>
  <c r="D16" i="2"/>
  <c r="H15" i="2"/>
  <c r="G15" i="2"/>
  <c r="F15" i="2"/>
  <c r="E15" i="2"/>
  <c r="D15" i="2"/>
  <c r="M11" i="2"/>
  <c r="M15" i="2" s="1"/>
  <c r="AC11" i="2"/>
  <c r="AC15" i="2" s="1"/>
  <c r="K15" i="2" l="1"/>
  <c r="M16" i="2"/>
  <c r="R16" i="2"/>
  <c r="W16" i="2"/>
  <c r="Q16" i="2"/>
  <c r="AC16" i="2"/>
  <c r="Z16" i="2"/>
  <c r="Z15" i="2"/>
  <c r="AA16" i="2"/>
  <c r="U15" i="2"/>
  <c r="AD16" i="2"/>
  <c r="AD15" i="2"/>
  <c r="AB16" i="2"/>
  <c r="AB15" i="2"/>
  <c r="Y15" i="2"/>
  <c r="L15" i="2"/>
  <c r="O15" i="2"/>
  <c r="T11" i="2"/>
  <c r="T15" i="2" s="1"/>
  <c r="V11" i="2"/>
  <c r="V15" i="2" s="1"/>
  <c r="S15" i="2"/>
  <c r="AF16" i="2"/>
  <c r="P15" i="2"/>
  <c r="X11" i="2"/>
  <c r="X15" i="2" s="1"/>
  <c r="J15" i="2"/>
  <c r="V16" i="2" l="1"/>
  <c r="T16" i="2"/>
  <c r="X16" i="2"/>
</calcChain>
</file>

<file path=xl/sharedStrings.xml><?xml version="1.0" encoding="utf-8"?>
<sst xmlns="http://schemas.openxmlformats.org/spreadsheetml/2006/main" count="49" uniqueCount="47">
  <si>
    <t>Tenured</t>
  </si>
  <si>
    <t>TOTAL</t>
  </si>
  <si>
    <t>Percentages</t>
  </si>
  <si>
    <t>Not Tenured</t>
  </si>
  <si>
    <t>UNIVERSITY OF MISSOURI-ST. LOUIS</t>
  </si>
  <si>
    <t>Fall 2002</t>
  </si>
  <si>
    <t>Fall 2001</t>
  </si>
  <si>
    <t>Fall 2000</t>
  </si>
  <si>
    <t>Fall 1999</t>
  </si>
  <si>
    <t>Fall 1998</t>
  </si>
  <si>
    <t>Fall 1997</t>
  </si>
  <si>
    <t>Fall 1996</t>
  </si>
  <si>
    <t>Fall 1995</t>
  </si>
  <si>
    <t>Fall 1994</t>
  </si>
  <si>
    <t>Fall 1993</t>
  </si>
  <si>
    <t>Fall 1992</t>
  </si>
  <si>
    <t>Fall 1991</t>
  </si>
  <si>
    <t>Fall 1990</t>
  </si>
  <si>
    <t>Fall 1989</t>
  </si>
  <si>
    <t>Fall 1988</t>
  </si>
  <si>
    <t>Fall 1987</t>
  </si>
  <si>
    <t>Fall 1986</t>
  </si>
  <si>
    <t>Fall 1985</t>
  </si>
  <si>
    <t>Fall 1984</t>
  </si>
  <si>
    <t>TABLE 2-5. FULL-TIME FACULTY BY TENURE STATUS</t>
  </si>
  <si>
    <t>Fall 2003</t>
  </si>
  <si>
    <t>Fall 2004</t>
  </si>
  <si>
    <t>Fall 2005</t>
  </si>
  <si>
    <t>Fall 2006</t>
  </si>
  <si>
    <t>Fall 2007</t>
  </si>
  <si>
    <t>Fall 2008</t>
  </si>
  <si>
    <t>Fall 2009</t>
  </si>
  <si>
    <t>Fall 2010</t>
  </si>
  <si>
    <t>Fall 2011</t>
  </si>
  <si>
    <t>Fall 2012</t>
  </si>
  <si>
    <t>Fall 2013</t>
  </si>
  <si>
    <t>Fall 2014</t>
  </si>
  <si>
    <t>Fall 2015</t>
  </si>
  <si>
    <t>Fall 2016</t>
  </si>
  <si>
    <t>Fall 2017</t>
  </si>
  <si>
    <t>Fall 2018</t>
  </si>
  <si>
    <t>Fall 2019</t>
  </si>
  <si>
    <t>Fall 2020</t>
  </si>
  <si>
    <t>Fall 2021</t>
  </si>
  <si>
    <t>Fall 2022</t>
  </si>
  <si>
    <t>Fall 2023</t>
  </si>
  <si>
    <t>Source: EEO-6 (until 10/31/1992), IPEDS-S (10/31/1993-10/31/2004), and IPEDS-HR (10/31/2011), Institutional Research (Fall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</si>
</sst>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0"/>
      <name val="MS Sans Serif"/>
    </font>
    <font>
      <sz val="10"/>
      <name val="Arial"/>
      <family val="2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b/>
      <u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1" applyFont="1" applyAlignment="1">
      <alignment horizontal="centerContinuous"/>
    </xf>
    <xf numFmtId="0" fontId="3" fillId="0" borderId="0" xfId="1" quotePrefix="1" applyFont="1" applyAlignment="1">
      <alignment horizontal="centerContinuous"/>
    </xf>
    <xf numFmtId="0" fontId="4" fillId="0" borderId="0" xfId="1" applyFont="1"/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4" fillId="0" borderId="4" xfId="0" applyFont="1" applyBorder="1"/>
    <xf numFmtId="0" fontId="4" fillId="0" borderId="5" xfId="0" applyFont="1" applyBorder="1"/>
    <xf numFmtId="0" fontId="4" fillId="0" borderId="4" xfId="1" applyFont="1" applyBorder="1"/>
    <xf numFmtId="0" fontId="3" fillId="0" borderId="0" xfId="1" applyFont="1"/>
    <xf numFmtId="0" fontId="4" fillId="0" borderId="5" xfId="1" applyFont="1" applyBorder="1" applyAlignment="1">
      <alignment horizontal="centerContinuous"/>
    </xf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164" fontId="4" fillId="0" borderId="0" xfId="0" applyNumberFormat="1" applyFont="1"/>
    <xf numFmtId="0" fontId="4" fillId="0" borderId="6" xfId="0" applyFont="1" applyBorder="1"/>
    <xf numFmtId="0" fontId="4" fillId="0" borderId="7" xfId="0" applyFont="1" applyBorder="1"/>
    <xf numFmtId="3" fontId="4" fillId="0" borderId="8" xfId="0" applyNumberFormat="1" applyFont="1" applyBorder="1"/>
    <xf numFmtId="0" fontId="6" fillId="0" borderId="0" xfId="0" applyFont="1" applyAlignment="1">
      <alignment horizontal="left"/>
    </xf>
    <xf numFmtId="0" fontId="5" fillId="0" borderId="9" xfId="0" applyFont="1" applyBorder="1" applyAlignment="1">
      <alignment horizontal="left"/>
    </xf>
    <xf numFmtId="0" fontId="4" fillId="0" borderId="10" xfId="0" applyFont="1" applyBorder="1"/>
    <xf numFmtId="0" fontId="5" fillId="0" borderId="10" xfId="0" applyFont="1" applyBorder="1"/>
    <xf numFmtId="0" fontId="2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2" fillId="0" borderId="9" xfId="0" applyFont="1" applyBorder="1"/>
    <xf numFmtId="0" fontId="3" fillId="0" borderId="1" xfId="1" applyFont="1" applyBorder="1" applyAlignment="1">
      <alignment horizontal="right"/>
    </xf>
  </cellXfs>
  <cellStyles count="2">
    <cellStyle name="Normal" xfId="0" builtinId="0"/>
    <cellStyle name="Normal_Sheet1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Full-Time Faculty by Tenure Status</a:t>
            </a:r>
          </a:p>
        </c:rich>
      </c:tx>
      <c:layout>
        <c:manualLayout>
          <c:xMode val="edge"/>
          <c:yMode val="edge"/>
          <c:x val="0.3265007408054576"/>
          <c:y val="3.299492385786802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0775988286969256E-2"/>
          <c:y val="0.13790212771626895"/>
          <c:w val="0.77826001246247101"/>
          <c:h val="0.642132779087893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ft_faculty_tenure_status!$B$9</c:f>
              <c:strCache>
                <c:ptCount val="1"/>
                <c:pt idx="0">
                  <c:v>Tenured</c:v>
                </c:pt>
              </c:strCache>
            </c:strRef>
          </c:tx>
          <c:invertIfNegative val="0"/>
          <c:cat>
            <c:strRef>
              <c:f>ft_faculty_tenure_status!$E$8:$AQ$8</c:f>
              <c:strCache>
                <c:ptCount val="13"/>
                <c:pt idx="0">
                  <c:v>Fall 2011</c:v>
                </c:pt>
                <c:pt idx="1">
                  <c:v>Fall 2012</c:v>
                </c:pt>
                <c:pt idx="2">
                  <c:v>Fall 2013</c:v>
                </c:pt>
                <c:pt idx="3">
                  <c:v>Fall 2014</c:v>
                </c:pt>
                <c:pt idx="4">
                  <c:v>Fall 2015</c:v>
                </c:pt>
                <c:pt idx="5">
                  <c:v>Fall 2016</c:v>
                </c:pt>
                <c:pt idx="6">
                  <c:v>Fall 2017</c:v>
                </c:pt>
                <c:pt idx="7">
                  <c:v>Fall 2018</c:v>
                </c:pt>
                <c:pt idx="8">
                  <c:v>Fall 2019</c:v>
                </c:pt>
                <c:pt idx="9">
                  <c:v>Fall 2020</c:v>
                </c:pt>
                <c:pt idx="10">
                  <c:v>Fall 2021</c:v>
                </c:pt>
                <c:pt idx="11">
                  <c:v>Fall 2022</c:v>
                </c:pt>
                <c:pt idx="12">
                  <c:v>Fall 2023</c:v>
                </c:pt>
              </c:strCache>
            </c:strRef>
          </c:cat>
          <c:val>
            <c:numRef>
              <c:f>ft_faculty_tenure_status!$E$9:$AQ$9</c:f>
              <c:numCache>
                <c:formatCode>#,##0</c:formatCode>
                <c:ptCount val="13"/>
                <c:pt idx="0">
                  <c:v>236</c:v>
                </c:pt>
                <c:pt idx="1">
                  <c:v>232</c:v>
                </c:pt>
                <c:pt idx="2">
                  <c:v>241</c:v>
                </c:pt>
                <c:pt idx="3">
                  <c:v>228</c:v>
                </c:pt>
                <c:pt idx="4">
                  <c:v>222</c:v>
                </c:pt>
                <c:pt idx="5">
                  <c:v>201</c:v>
                </c:pt>
                <c:pt idx="6">
                  <c:v>193</c:v>
                </c:pt>
                <c:pt idx="7">
                  <c:v>178</c:v>
                </c:pt>
                <c:pt idx="8">
                  <c:v>161</c:v>
                </c:pt>
                <c:pt idx="9">
                  <c:v>165</c:v>
                </c:pt>
                <c:pt idx="10">
                  <c:v>158</c:v>
                </c:pt>
                <c:pt idx="11">
                  <c:v>162</c:v>
                </c:pt>
                <c:pt idx="12">
                  <c:v>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9F-4A5E-9375-CA71D63239C1}"/>
            </c:ext>
          </c:extLst>
        </c:ser>
        <c:ser>
          <c:idx val="1"/>
          <c:order val="1"/>
          <c:tx>
            <c:strRef>
              <c:f>ft_faculty_tenure_status!$B$10</c:f>
              <c:strCache>
                <c:ptCount val="1"/>
                <c:pt idx="0">
                  <c:v>Not Tenured</c:v>
                </c:pt>
              </c:strCache>
            </c:strRef>
          </c:tx>
          <c:invertIfNegative val="0"/>
          <c:cat>
            <c:strRef>
              <c:f>ft_faculty_tenure_status!$E$8:$AQ$8</c:f>
              <c:strCache>
                <c:ptCount val="13"/>
                <c:pt idx="0">
                  <c:v>Fall 2011</c:v>
                </c:pt>
                <c:pt idx="1">
                  <c:v>Fall 2012</c:v>
                </c:pt>
                <c:pt idx="2">
                  <c:v>Fall 2013</c:v>
                </c:pt>
                <c:pt idx="3">
                  <c:v>Fall 2014</c:v>
                </c:pt>
                <c:pt idx="4">
                  <c:v>Fall 2015</c:v>
                </c:pt>
                <c:pt idx="5">
                  <c:v>Fall 2016</c:v>
                </c:pt>
                <c:pt idx="6">
                  <c:v>Fall 2017</c:v>
                </c:pt>
                <c:pt idx="7">
                  <c:v>Fall 2018</c:v>
                </c:pt>
                <c:pt idx="8">
                  <c:v>Fall 2019</c:v>
                </c:pt>
                <c:pt idx="9">
                  <c:v>Fall 2020</c:v>
                </c:pt>
                <c:pt idx="10">
                  <c:v>Fall 2021</c:v>
                </c:pt>
                <c:pt idx="11">
                  <c:v>Fall 2022</c:v>
                </c:pt>
                <c:pt idx="12">
                  <c:v>Fall 2023</c:v>
                </c:pt>
              </c:strCache>
            </c:strRef>
          </c:cat>
          <c:val>
            <c:numRef>
              <c:f>ft_faculty_tenure_status!$E$10:$AQ$10</c:f>
              <c:numCache>
                <c:formatCode>#,##0</c:formatCode>
                <c:ptCount val="13"/>
                <c:pt idx="0">
                  <c:v>297</c:v>
                </c:pt>
                <c:pt idx="1">
                  <c:v>299</c:v>
                </c:pt>
                <c:pt idx="2">
                  <c:v>263</c:v>
                </c:pt>
                <c:pt idx="3">
                  <c:v>261</c:v>
                </c:pt>
                <c:pt idx="4">
                  <c:v>249</c:v>
                </c:pt>
                <c:pt idx="5">
                  <c:v>250</c:v>
                </c:pt>
                <c:pt idx="6">
                  <c:v>250</c:v>
                </c:pt>
                <c:pt idx="7">
                  <c:v>248</c:v>
                </c:pt>
                <c:pt idx="8">
                  <c:v>249</c:v>
                </c:pt>
                <c:pt idx="9">
                  <c:v>230</c:v>
                </c:pt>
                <c:pt idx="10">
                  <c:v>218</c:v>
                </c:pt>
                <c:pt idx="11">
                  <c:v>206</c:v>
                </c:pt>
                <c:pt idx="12">
                  <c:v>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9F-4A5E-9375-CA71D6323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223488"/>
        <c:axId val="42229760"/>
      </c:barChart>
      <c:catAx>
        <c:axId val="42223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45387981842075564"/>
              <c:y val="0.9297810996975631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-1800000" vert="horz"/>
          <a:lstStyle/>
          <a:p>
            <a:pPr>
              <a:defRPr/>
            </a:pPr>
            <a:endParaRPr lang="en-US"/>
          </a:p>
        </c:txPr>
        <c:crossAx val="42229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2297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Faculty</a:t>
                </a:r>
              </a:p>
            </c:rich>
          </c:tx>
          <c:layout>
            <c:manualLayout>
              <c:xMode val="edge"/>
              <c:yMode val="edge"/>
              <c:x val="1.1713098969424938E-2"/>
              <c:y val="0.41624418775064281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22234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554905151419182"/>
          <c:y val="0.36040662429886616"/>
          <c:w val="0.11273799512924965"/>
          <c:h val="0.23096446700507611"/>
        </c:manualLayout>
      </c:layout>
      <c:overlay val="0"/>
    </c:legend>
    <c:plotVisOnly val="1"/>
    <c:dispBlanksAs val="gap"/>
    <c:showDLblsOverMax val="0"/>
  </c:chart>
  <c:spPr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85724</xdr:colOff>
      <xdr:row>21</xdr:row>
      <xdr:rowOff>95250</xdr:rowOff>
    </xdr:from>
    <xdr:to>
      <xdr:col>43</xdr:col>
      <xdr:colOff>57149</xdr:colOff>
      <xdr:row>46</xdr:row>
      <xdr:rowOff>38100</xdr:rowOff>
    </xdr:to>
    <xdr:graphicFrame macro="">
      <xdr:nvGraphicFramePr>
        <xdr:cNvPr id="2067" name="Chart 2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895350</xdr:colOff>
      <xdr:row>3</xdr:row>
      <xdr:rowOff>47625</xdr:rowOff>
    </xdr:to>
    <xdr:pic>
      <xdr:nvPicPr>
        <xdr:cNvPr id="2068" name="Picture 1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914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48"/>
  <sheetViews>
    <sheetView showGridLines="0" tabSelected="1" zoomScaleNormal="100" workbookViewId="0">
      <selection activeCell="AT19" sqref="AT19"/>
    </sheetView>
  </sheetViews>
  <sheetFormatPr defaultColWidth="9.1796875" defaultRowHeight="11.5" x14ac:dyDescent="0.25"/>
  <cols>
    <col min="1" max="1" width="2.1796875" style="2" customWidth="1"/>
    <col min="2" max="2" width="14.7265625" style="2" customWidth="1"/>
    <col min="3" max="3" width="0.81640625" style="2" customWidth="1"/>
    <col min="4" max="4" width="8.7265625" style="2" hidden="1" customWidth="1"/>
    <col min="5" max="7" width="8.7265625" style="6" hidden="1" customWidth="1"/>
    <col min="8" max="30" width="8.7265625" style="2" hidden="1" customWidth="1"/>
    <col min="31" max="43" width="8.7265625" style="2" customWidth="1"/>
    <col min="44" max="44" width="2.1796875" style="2" customWidth="1"/>
    <col min="45" max="16384" width="9.1796875" style="2"/>
  </cols>
  <sheetData>
    <row r="1" spans="1:58" x14ac:dyDescent="0.25">
      <c r="A1" s="9"/>
      <c r="B1" s="28"/>
      <c r="C1" s="28"/>
      <c r="D1" s="28"/>
      <c r="E1" s="31"/>
      <c r="F1" s="31"/>
      <c r="G1" s="31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10"/>
    </row>
    <row r="2" spans="1:58" s="1" customFormat="1" ht="13" x14ac:dyDescent="0.3">
      <c r="A2" s="11"/>
      <c r="C2" s="29" t="s">
        <v>4</v>
      </c>
      <c r="D2" s="32"/>
      <c r="E2" s="32"/>
      <c r="F2" s="32"/>
      <c r="G2" s="32"/>
      <c r="H2" s="32"/>
      <c r="I2" s="32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12"/>
    </row>
    <row r="3" spans="1:58" s="1" customFormat="1" ht="13.5" thickBot="1" x14ac:dyDescent="0.35">
      <c r="A3" s="11"/>
      <c r="B3" s="13"/>
      <c r="C3" s="27" t="s">
        <v>24</v>
      </c>
      <c r="D3" s="27"/>
      <c r="E3" s="27"/>
      <c r="F3" s="27"/>
      <c r="G3" s="27"/>
      <c r="H3" s="27"/>
      <c r="I3" s="27"/>
      <c r="J3" s="33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12"/>
    </row>
    <row r="4" spans="1:58" s="1" customFormat="1" ht="13.5" thickTop="1" x14ac:dyDescent="0.3">
      <c r="A4" s="11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2"/>
    </row>
    <row r="5" spans="1:58" s="1" customFormat="1" ht="13" x14ac:dyDescent="0.3">
      <c r="A5" s="11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2"/>
    </row>
    <row r="6" spans="1:58" s="1" customFormat="1" ht="13" x14ac:dyDescent="0.3">
      <c r="A6" s="11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2"/>
    </row>
    <row r="7" spans="1:58" ht="12.75" customHeight="1" x14ac:dyDescent="0.25">
      <c r="A7" s="14"/>
      <c r="E7" s="2"/>
      <c r="F7" s="2"/>
      <c r="G7" s="2"/>
      <c r="AR7" s="15"/>
    </row>
    <row r="8" spans="1:58" s="5" customFormat="1" ht="12.75" customHeight="1" x14ac:dyDescent="0.25">
      <c r="A8" s="16"/>
      <c r="B8" s="17"/>
      <c r="C8" s="17"/>
      <c r="D8" s="34" t="s">
        <v>23</v>
      </c>
      <c r="E8" s="34" t="s">
        <v>22</v>
      </c>
      <c r="F8" s="34" t="s">
        <v>21</v>
      </c>
      <c r="G8" s="34" t="s">
        <v>20</v>
      </c>
      <c r="H8" s="34" t="s">
        <v>19</v>
      </c>
      <c r="I8" s="34" t="s">
        <v>18</v>
      </c>
      <c r="J8" s="34" t="s">
        <v>17</v>
      </c>
      <c r="K8" s="34" t="s">
        <v>16</v>
      </c>
      <c r="L8" s="34" t="s">
        <v>15</v>
      </c>
      <c r="M8" s="34" t="s">
        <v>14</v>
      </c>
      <c r="N8" s="34" t="s">
        <v>13</v>
      </c>
      <c r="O8" s="34" t="s">
        <v>12</v>
      </c>
      <c r="P8" s="34" t="s">
        <v>11</v>
      </c>
      <c r="Q8" s="34" t="s">
        <v>10</v>
      </c>
      <c r="R8" s="34" t="s">
        <v>9</v>
      </c>
      <c r="S8" s="34" t="s">
        <v>8</v>
      </c>
      <c r="T8" s="34" t="s">
        <v>7</v>
      </c>
      <c r="U8" s="34" t="s">
        <v>6</v>
      </c>
      <c r="V8" s="34" t="s">
        <v>5</v>
      </c>
      <c r="W8" s="34" t="s">
        <v>25</v>
      </c>
      <c r="X8" s="34" t="s">
        <v>26</v>
      </c>
      <c r="Y8" s="34" t="s">
        <v>27</v>
      </c>
      <c r="Z8" s="34" t="s">
        <v>28</v>
      </c>
      <c r="AA8" s="34" t="s">
        <v>29</v>
      </c>
      <c r="AB8" s="34" t="s">
        <v>30</v>
      </c>
      <c r="AC8" s="34" t="s">
        <v>31</v>
      </c>
      <c r="AD8" s="34" t="s">
        <v>32</v>
      </c>
      <c r="AE8" s="34" t="s">
        <v>33</v>
      </c>
      <c r="AF8" s="34" t="s">
        <v>34</v>
      </c>
      <c r="AG8" s="34" t="s">
        <v>35</v>
      </c>
      <c r="AH8" s="34" t="s">
        <v>36</v>
      </c>
      <c r="AI8" s="34" t="s">
        <v>37</v>
      </c>
      <c r="AJ8" s="34" t="s">
        <v>38</v>
      </c>
      <c r="AK8" s="34" t="s">
        <v>39</v>
      </c>
      <c r="AL8" s="34" t="s">
        <v>40</v>
      </c>
      <c r="AM8" s="34" t="s">
        <v>41</v>
      </c>
      <c r="AN8" s="34" t="s">
        <v>42</v>
      </c>
      <c r="AO8" s="34" t="s">
        <v>43</v>
      </c>
      <c r="AP8" s="34" t="s">
        <v>44</v>
      </c>
      <c r="AQ8" s="34" t="s">
        <v>45</v>
      </c>
      <c r="AR8" s="18"/>
      <c r="AS8" s="4"/>
      <c r="AT8" s="3"/>
      <c r="AU8" s="4"/>
      <c r="AV8" s="3"/>
      <c r="AW8" s="4"/>
      <c r="AX8" s="3"/>
      <c r="AY8" s="4"/>
      <c r="AZ8" s="3"/>
      <c r="BA8" s="4"/>
      <c r="BB8" s="3"/>
      <c r="BC8" s="4"/>
      <c r="BD8" s="3"/>
      <c r="BE8" s="4"/>
      <c r="BF8" s="3"/>
    </row>
    <row r="9" spans="1:58" x14ac:dyDescent="0.25">
      <c r="A9" s="14"/>
      <c r="B9" s="19" t="s">
        <v>0</v>
      </c>
      <c r="C9" s="19"/>
      <c r="D9" s="20">
        <v>211</v>
      </c>
      <c r="E9" s="21">
        <v>214</v>
      </c>
      <c r="F9" s="21">
        <v>220</v>
      </c>
      <c r="G9" s="21">
        <v>226</v>
      </c>
      <c r="H9" s="21">
        <v>222</v>
      </c>
      <c r="I9" s="21">
        <v>224</v>
      </c>
      <c r="J9" s="21">
        <v>209</v>
      </c>
      <c r="K9" s="21">
        <v>209</v>
      </c>
      <c r="L9" s="21">
        <v>202</v>
      </c>
      <c r="M9" s="21">
        <v>205</v>
      </c>
      <c r="N9" s="21">
        <v>214</v>
      </c>
      <c r="O9" s="21">
        <v>216</v>
      </c>
      <c r="P9" s="21">
        <v>234</v>
      </c>
      <c r="Q9" s="21">
        <v>242</v>
      </c>
      <c r="R9" s="21">
        <v>249</v>
      </c>
      <c r="S9" s="21">
        <v>253</v>
      </c>
      <c r="T9" s="21">
        <f>169+66</f>
        <v>235</v>
      </c>
      <c r="U9" s="21">
        <f>167+63</f>
        <v>230</v>
      </c>
      <c r="V9" s="21">
        <f>158+62</f>
        <v>220</v>
      </c>
      <c r="W9" s="21">
        <f>142+56</f>
        <v>198</v>
      </c>
      <c r="X9" s="21">
        <f>139+57</f>
        <v>196</v>
      </c>
      <c r="Y9" s="21">
        <v>217</v>
      </c>
      <c r="Z9" s="21">
        <v>235</v>
      </c>
      <c r="AA9" s="21">
        <v>237</v>
      </c>
      <c r="AB9" s="21">
        <v>234</v>
      </c>
      <c r="AC9" s="21">
        <v>226</v>
      </c>
      <c r="AD9" s="21">
        <v>236</v>
      </c>
      <c r="AE9" s="21">
        <v>236</v>
      </c>
      <c r="AF9" s="21">
        <v>232</v>
      </c>
      <c r="AG9" s="21">
        <v>241</v>
      </c>
      <c r="AH9" s="21">
        <v>228</v>
      </c>
      <c r="AI9" s="21">
        <v>222</v>
      </c>
      <c r="AJ9" s="21">
        <v>201</v>
      </c>
      <c r="AK9" s="21">
        <v>193</v>
      </c>
      <c r="AL9" s="21">
        <v>178</v>
      </c>
      <c r="AM9" s="21">
        <v>161</v>
      </c>
      <c r="AN9" s="21">
        <v>165</v>
      </c>
      <c r="AO9" s="21">
        <v>158</v>
      </c>
      <c r="AP9" s="21">
        <v>162</v>
      </c>
      <c r="AQ9" s="21">
        <v>164</v>
      </c>
      <c r="AR9" s="15"/>
    </row>
    <row r="10" spans="1:58" x14ac:dyDescent="0.25">
      <c r="A10" s="14"/>
      <c r="B10" s="19" t="s">
        <v>3</v>
      </c>
      <c r="C10" s="19"/>
      <c r="D10" s="21">
        <v>197</v>
      </c>
      <c r="E10" s="21">
        <v>204</v>
      </c>
      <c r="F10" s="21">
        <v>190</v>
      </c>
      <c r="G10" s="21">
        <v>202</v>
      </c>
      <c r="H10" s="21">
        <v>198</v>
      </c>
      <c r="I10" s="21">
        <v>216</v>
      </c>
      <c r="J10" s="21">
        <v>256</v>
      </c>
      <c r="K10" s="21">
        <v>287</v>
      </c>
      <c r="L10" s="21">
        <v>258</v>
      </c>
      <c r="M10" s="21">
        <v>272</v>
      </c>
      <c r="N10" s="21">
        <v>292</v>
      </c>
      <c r="O10" s="21">
        <v>280</v>
      </c>
      <c r="P10" s="21">
        <v>278</v>
      </c>
      <c r="Q10" s="21">
        <v>271</v>
      </c>
      <c r="R10" s="21">
        <v>252</v>
      </c>
      <c r="S10" s="21">
        <v>249</v>
      </c>
      <c r="T10" s="21">
        <f>35+32+82+121</f>
        <v>270</v>
      </c>
      <c r="U10" s="21">
        <f>33+80+32+121</f>
        <v>266</v>
      </c>
      <c r="V10" s="21">
        <f>34+88+33+120</f>
        <v>275</v>
      </c>
      <c r="W10" s="21">
        <f>42+81+44+133</f>
        <v>300</v>
      </c>
      <c r="X10" s="21">
        <f>43+81+50+119</f>
        <v>293</v>
      </c>
      <c r="Y10" s="21">
        <v>295</v>
      </c>
      <c r="Z10" s="21">
        <f>91+230</f>
        <v>321</v>
      </c>
      <c r="AA10" s="21">
        <f>92+237</f>
        <v>329</v>
      </c>
      <c r="AB10" s="21">
        <f>92+232</f>
        <v>324</v>
      </c>
      <c r="AC10" s="21">
        <f>93+220</f>
        <v>313</v>
      </c>
      <c r="AD10" s="21">
        <f>79+237</f>
        <v>316</v>
      </c>
      <c r="AE10" s="21">
        <f>63+234</f>
        <v>297</v>
      </c>
      <c r="AF10" s="21">
        <v>299</v>
      </c>
      <c r="AG10" s="21">
        <v>263</v>
      </c>
      <c r="AH10" s="21">
        <v>261</v>
      </c>
      <c r="AI10" s="21">
        <v>249</v>
      </c>
      <c r="AJ10" s="21">
        <v>250</v>
      </c>
      <c r="AK10" s="21">
        <v>250</v>
      </c>
      <c r="AL10" s="21">
        <v>248</v>
      </c>
      <c r="AM10" s="21">
        <v>249</v>
      </c>
      <c r="AN10" s="21">
        <v>230</v>
      </c>
      <c r="AO10" s="21">
        <v>218</v>
      </c>
      <c r="AP10" s="21">
        <v>206</v>
      </c>
      <c r="AQ10" s="21">
        <v>207</v>
      </c>
      <c r="AR10" s="15"/>
    </row>
    <row r="11" spans="1:58" ht="12" thickBot="1" x14ac:dyDescent="0.3">
      <c r="A11" s="14"/>
      <c r="B11" s="2" t="s">
        <v>1</v>
      </c>
      <c r="D11" s="25">
        <v>408</v>
      </c>
      <c r="E11" s="25">
        <v>418</v>
      </c>
      <c r="F11" s="25">
        <v>410</v>
      </c>
      <c r="G11" s="25">
        <v>428</v>
      </c>
      <c r="H11" s="25">
        <v>420</v>
      </c>
      <c r="I11" s="25">
        <f t="shared" ref="I11:AF11" si="0">SUM(I9:I10)</f>
        <v>440</v>
      </c>
      <c r="J11" s="25">
        <f t="shared" si="0"/>
        <v>465</v>
      </c>
      <c r="K11" s="25">
        <f t="shared" si="0"/>
        <v>496</v>
      </c>
      <c r="L11" s="25">
        <f t="shared" si="0"/>
        <v>460</v>
      </c>
      <c r="M11" s="25">
        <f t="shared" si="0"/>
        <v>477</v>
      </c>
      <c r="N11" s="25">
        <f t="shared" si="0"/>
        <v>506</v>
      </c>
      <c r="O11" s="25">
        <f t="shared" si="0"/>
        <v>496</v>
      </c>
      <c r="P11" s="25">
        <f t="shared" si="0"/>
        <v>512</v>
      </c>
      <c r="Q11" s="25">
        <f t="shared" si="0"/>
        <v>513</v>
      </c>
      <c r="R11" s="25">
        <f t="shared" si="0"/>
        <v>501</v>
      </c>
      <c r="S11" s="25">
        <f t="shared" si="0"/>
        <v>502</v>
      </c>
      <c r="T11" s="25">
        <f t="shared" si="0"/>
        <v>505</v>
      </c>
      <c r="U11" s="25">
        <f t="shared" si="0"/>
        <v>496</v>
      </c>
      <c r="V11" s="25">
        <f t="shared" si="0"/>
        <v>495</v>
      </c>
      <c r="W11" s="25">
        <f t="shared" si="0"/>
        <v>498</v>
      </c>
      <c r="X11" s="25">
        <f t="shared" si="0"/>
        <v>489</v>
      </c>
      <c r="Y11" s="25">
        <f t="shared" si="0"/>
        <v>512</v>
      </c>
      <c r="Z11" s="25">
        <f>SUM(Z9:Z10)</f>
        <v>556</v>
      </c>
      <c r="AA11" s="25">
        <f>SUM(AA9:AA10)</f>
        <v>566</v>
      </c>
      <c r="AB11" s="25">
        <f>SUM(AB9:AB10)</f>
        <v>558</v>
      </c>
      <c r="AC11" s="25">
        <f>SUM(AC9:AC10)</f>
        <v>539</v>
      </c>
      <c r="AD11" s="25">
        <f>SUM(AD9:AD10)</f>
        <v>552</v>
      </c>
      <c r="AE11" s="25">
        <f t="shared" ref="AE11" si="1">SUM(AE9:AE10)</f>
        <v>533</v>
      </c>
      <c r="AF11" s="25">
        <f t="shared" si="0"/>
        <v>531</v>
      </c>
      <c r="AG11" s="25">
        <f t="shared" ref="AG11:AQ11" si="2">SUM(AG9:AG10)</f>
        <v>504</v>
      </c>
      <c r="AH11" s="25">
        <f t="shared" ref="AH11:AP11" si="3">SUM(AH9:AH10)</f>
        <v>489</v>
      </c>
      <c r="AI11" s="25">
        <f t="shared" si="3"/>
        <v>471</v>
      </c>
      <c r="AJ11" s="25">
        <f t="shared" si="3"/>
        <v>451</v>
      </c>
      <c r="AK11" s="25">
        <f t="shared" si="3"/>
        <v>443</v>
      </c>
      <c r="AL11" s="25">
        <f t="shared" si="3"/>
        <v>426</v>
      </c>
      <c r="AM11" s="25">
        <f t="shared" si="3"/>
        <v>410</v>
      </c>
      <c r="AN11" s="25">
        <f t="shared" si="3"/>
        <v>395</v>
      </c>
      <c r="AO11" s="25">
        <f t="shared" si="3"/>
        <v>376</v>
      </c>
      <c r="AP11" s="25">
        <f t="shared" si="3"/>
        <v>368</v>
      </c>
      <c r="AQ11" s="25">
        <f t="shared" si="2"/>
        <v>371</v>
      </c>
      <c r="AR11" s="15"/>
    </row>
    <row r="12" spans="1:58" ht="12" thickTop="1" x14ac:dyDescent="0.25">
      <c r="A12" s="14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AR12" s="15"/>
    </row>
    <row r="13" spans="1:58" x14ac:dyDescent="0.25">
      <c r="A13" s="14"/>
      <c r="D13" s="21"/>
      <c r="E13" s="21"/>
      <c r="F13" s="21"/>
      <c r="G13" s="21"/>
      <c r="H13" s="21"/>
      <c r="I13" s="21"/>
      <c r="J13" s="21"/>
      <c r="K13" s="21"/>
      <c r="AR13" s="15"/>
    </row>
    <row r="14" spans="1:58" x14ac:dyDescent="0.25">
      <c r="A14" s="14"/>
      <c r="B14" s="26" t="s">
        <v>2</v>
      </c>
      <c r="C14" s="26"/>
      <c r="E14" s="2"/>
      <c r="F14" s="2"/>
      <c r="G14" s="2"/>
      <c r="AR14" s="15"/>
    </row>
    <row r="15" spans="1:58" x14ac:dyDescent="0.25">
      <c r="A15" s="14"/>
      <c r="B15" s="19" t="s">
        <v>0</v>
      </c>
      <c r="C15" s="19"/>
      <c r="D15" s="22">
        <f t="shared" ref="D15:K15" si="4">D9/D11</f>
        <v>0.51715686274509809</v>
      </c>
      <c r="E15" s="22">
        <f t="shared" si="4"/>
        <v>0.51196172248803828</v>
      </c>
      <c r="F15" s="22">
        <f t="shared" si="4"/>
        <v>0.53658536585365857</v>
      </c>
      <c r="G15" s="22">
        <f t="shared" si="4"/>
        <v>0.5280373831775701</v>
      </c>
      <c r="H15" s="22">
        <f t="shared" si="4"/>
        <v>0.52857142857142858</v>
      </c>
      <c r="I15" s="22">
        <f t="shared" si="4"/>
        <v>0.50909090909090904</v>
      </c>
      <c r="J15" s="22">
        <f t="shared" si="4"/>
        <v>0.44946236559139785</v>
      </c>
      <c r="K15" s="22">
        <f t="shared" si="4"/>
        <v>0.4213709677419355</v>
      </c>
      <c r="L15" s="22">
        <f t="shared" ref="L15:S15" si="5">L9/L11</f>
        <v>0.43913043478260871</v>
      </c>
      <c r="M15" s="22">
        <f t="shared" si="5"/>
        <v>0.42976939203354297</v>
      </c>
      <c r="N15" s="22">
        <f t="shared" si="5"/>
        <v>0.42292490118577075</v>
      </c>
      <c r="O15" s="22">
        <f t="shared" si="5"/>
        <v>0.43548387096774194</v>
      </c>
      <c r="P15" s="22">
        <f t="shared" si="5"/>
        <v>0.45703125</v>
      </c>
      <c r="Q15" s="22">
        <f t="shared" si="5"/>
        <v>0.47173489278752434</v>
      </c>
      <c r="R15" s="22">
        <f>R9/R11</f>
        <v>0.49700598802395207</v>
      </c>
      <c r="S15" s="22">
        <f t="shared" si="5"/>
        <v>0.50398406374501992</v>
      </c>
      <c r="T15" s="22">
        <f t="shared" ref="T15:AF15" si="6">T9/T11</f>
        <v>0.46534653465346537</v>
      </c>
      <c r="U15" s="22">
        <f t="shared" si="6"/>
        <v>0.46370967741935482</v>
      </c>
      <c r="V15" s="22">
        <f t="shared" si="6"/>
        <v>0.44444444444444442</v>
      </c>
      <c r="W15" s="22">
        <f t="shared" si="6"/>
        <v>0.39759036144578314</v>
      </c>
      <c r="X15" s="22">
        <f t="shared" si="6"/>
        <v>0.40081799591002043</v>
      </c>
      <c r="Y15" s="22">
        <f t="shared" ref="Y15:AE15" si="7">Y9/Y11</f>
        <v>0.423828125</v>
      </c>
      <c r="Z15" s="22">
        <f t="shared" si="7"/>
        <v>0.4226618705035971</v>
      </c>
      <c r="AA15" s="22">
        <f t="shared" si="7"/>
        <v>0.41872791519434627</v>
      </c>
      <c r="AB15" s="22">
        <f t="shared" si="7"/>
        <v>0.41935483870967744</v>
      </c>
      <c r="AC15" s="22">
        <f t="shared" si="7"/>
        <v>0.41929499072356213</v>
      </c>
      <c r="AD15" s="22">
        <f t="shared" si="7"/>
        <v>0.42753623188405798</v>
      </c>
      <c r="AE15" s="22">
        <f t="shared" si="7"/>
        <v>0.44277673545966229</v>
      </c>
      <c r="AF15" s="22">
        <f t="shared" si="6"/>
        <v>0.43691148775894539</v>
      </c>
      <c r="AG15" s="22">
        <f t="shared" ref="AG15:AQ15" si="8">AG9/AG11</f>
        <v>0.4781746031746032</v>
      </c>
      <c r="AH15" s="22">
        <f t="shared" ref="AH15:AP15" si="9">AH9/AH11</f>
        <v>0.46625766871165641</v>
      </c>
      <c r="AI15" s="22">
        <f t="shared" si="9"/>
        <v>0.4713375796178344</v>
      </c>
      <c r="AJ15" s="22">
        <f t="shared" si="9"/>
        <v>0.44567627494456763</v>
      </c>
      <c r="AK15" s="22">
        <f t="shared" si="9"/>
        <v>0.43566591422121898</v>
      </c>
      <c r="AL15" s="22">
        <f t="shared" si="9"/>
        <v>0.41784037558685444</v>
      </c>
      <c r="AM15" s="22">
        <f t="shared" si="9"/>
        <v>0.39268292682926831</v>
      </c>
      <c r="AN15" s="22">
        <f t="shared" si="9"/>
        <v>0.41772151898734178</v>
      </c>
      <c r="AO15" s="22">
        <f>AO9/AO11</f>
        <v>0.42021276595744683</v>
      </c>
      <c r="AP15" s="22">
        <f t="shared" si="9"/>
        <v>0.44021739130434784</v>
      </c>
      <c r="AQ15" s="22">
        <f t="shared" si="8"/>
        <v>0.44204851752021562</v>
      </c>
      <c r="AR15" s="15"/>
    </row>
    <row r="16" spans="1:58" x14ac:dyDescent="0.25">
      <c r="A16" s="14"/>
      <c r="B16" s="19" t="s">
        <v>3</v>
      </c>
      <c r="C16" s="19"/>
      <c r="D16" s="22">
        <f t="shared" ref="D16:K16" si="10">D10/D11</f>
        <v>0.48284313725490197</v>
      </c>
      <c r="E16" s="22">
        <f t="shared" si="10"/>
        <v>0.48803827751196172</v>
      </c>
      <c r="F16" s="22">
        <f t="shared" si="10"/>
        <v>0.46341463414634149</v>
      </c>
      <c r="G16" s="22">
        <f t="shared" si="10"/>
        <v>0.4719626168224299</v>
      </c>
      <c r="H16" s="22">
        <f t="shared" si="10"/>
        <v>0.47142857142857142</v>
      </c>
      <c r="I16" s="22">
        <f t="shared" si="10"/>
        <v>0.49090909090909091</v>
      </c>
      <c r="J16" s="22">
        <f t="shared" si="10"/>
        <v>0.55053763440860215</v>
      </c>
      <c r="K16" s="22">
        <f t="shared" si="10"/>
        <v>0.5786290322580645</v>
      </c>
      <c r="L16" s="22">
        <f t="shared" ref="L16:S16" si="11">L10/L11</f>
        <v>0.56086956521739129</v>
      </c>
      <c r="M16" s="22">
        <f t="shared" si="11"/>
        <v>0.57023060796645697</v>
      </c>
      <c r="N16" s="22">
        <f t="shared" si="11"/>
        <v>0.57707509881422925</v>
      </c>
      <c r="O16" s="22">
        <f t="shared" si="11"/>
        <v>0.56451612903225812</v>
      </c>
      <c r="P16" s="22">
        <f t="shared" si="11"/>
        <v>0.54296875</v>
      </c>
      <c r="Q16" s="22">
        <f t="shared" si="11"/>
        <v>0.52826510721247566</v>
      </c>
      <c r="R16" s="22">
        <f>R10/R11</f>
        <v>0.50299401197604787</v>
      </c>
      <c r="S16" s="22">
        <f t="shared" si="11"/>
        <v>0.49601593625498008</v>
      </c>
      <c r="T16" s="22">
        <f t="shared" ref="T16:AF16" si="12">T10/T11</f>
        <v>0.53465346534653468</v>
      </c>
      <c r="U16" s="22">
        <f t="shared" si="12"/>
        <v>0.53629032258064513</v>
      </c>
      <c r="V16" s="22">
        <f t="shared" si="12"/>
        <v>0.55555555555555558</v>
      </c>
      <c r="W16" s="22">
        <f t="shared" si="12"/>
        <v>0.60240963855421692</v>
      </c>
      <c r="X16" s="22">
        <f t="shared" si="12"/>
        <v>0.59918200408997957</v>
      </c>
      <c r="Y16" s="22">
        <f t="shared" ref="Y16:AE16" si="13">Y10/Y11</f>
        <v>0.576171875</v>
      </c>
      <c r="Z16" s="22">
        <f t="shared" si="13"/>
        <v>0.57733812949640284</v>
      </c>
      <c r="AA16" s="22">
        <f t="shared" si="13"/>
        <v>0.58127208480565373</v>
      </c>
      <c r="AB16" s="22">
        <f t="shared" si="13"/>
        <v>0.58064516129032262</v>
      </c>
      <c r="AC16" s="22">
        <f t="shared" si="13"/>
        <v>0.58070500927643787</v>
      </c>
      <c r="AD16" s="22">
        <f t="shared" si="13"/>
        <v>0.57246376811594202</v>
      </c>
      <c r="AE16" s="22">
        <f t="shared" si="13"/>
        <v>0.55722326454033766</v>
      </c>
      <c r="AF16" s="22">
        <f t="shared" si="12"/>
        <v>0.56308851224105461</v>
      </c>
      <c r="AG16" s="22">
        <f t="shared" ref="AG16:AQ16" si="14">AG10/AG11</f>
        <v>0.52182539682539686</v>
      </c>
      <c r="AH16" s="22">
        <f t="shared" ref="AH16:AP16" si="15">AH10/AH11</f>
        <v>0.53374233128834359</v>
      </c>
      <c r="AI16" s="22">
        <f t="shared" si="15"/>
        <v>0.5286624203821656</v>
      </c>
      <c r="AJ16" s="22">
        <f t="shared" si="15"/>
        <v>0.55432372505543237</v>
      </c>
      <c r="AK16" s="22">
        <f t="shared" si="15"/>
        <v>0.56433408577878108</v>
      </c>
      <c r="AL16" s="22">
        <f t="shared" si="15"/>
        <v>0.5821596244131455</v>
      </c>
      <c r="AM16" s="22">
        <f t="shared" si="15"/>
        <v>0.60731707317073169</v>
      </c>
      <c r="AN16" s="22">
        <f t="shared" si="15"/>
        <v>0.58227848101265822</v>
      </c>
      <c r="AO16" s="22">
        <f>AO10/AO11</f>
        <v>0.57978723404255317</v>
      </c>
      <c r="AP16" s="22">
        <f t="shared" si="15"/>
        <v>0.55978260869565222</v>
      </c>
      <c r="AQ16" s="22">
        <f t="shared" si="14"/>
        <v>0.55795148247978432</v>
      </c>
      <c r="AR16" s="15"/>
    </row>
    <row r="17" spans="1:44" x14ac:dyDescent="0.25">
      <c r="A17" s="14"/>
      <c r="AR17" s="15"/>
    </row>
    <row r="18" spans="1:44" x14ac:dyDescent="0.25">
      <c r="A18" s="14"/>
      <c r="AR18" s="15"/>
    </row>
    <row r="19" spans="1:44" x14ac:dyDescent="0.25">
      <c r="A19" s="14"/>
      <c r="B19" s="2" t="s">
        <v>46</v>
      </c>
      <c r="AR19" s="15"/>
    </row>
    <row r="20" spans="1:44" x14ac:dyDescent="0.25">
      <c r="A20" s="14"/>
      <c r="AR20" s="15"/>
    </row>
    <row r="21" spans="1:44" x14ac:dyDescent="0.25">
      <c r="A21" s="14"/>
      <c r="AR21" s="15"/>
    </row>
    <row r="22" spans="1:44" x14ac:dyDescent="0.25">
      <c r="A22" s="14"/>
      <c r="AR22" s="15"/>
    </row>
    <row r="23" spans="1:44" x14ac:dyDescent="0.25">
      <c r="A23" s="14"/>
      <c r="AR23" s="15"/>
    </row>
    <row r="24" spans="1:44" x14ac:dyDescent="0.25">
      <c r="A24" s="14"/>
      <c r="AR24" s="15"/>
    </row>
    <row r="25" spans="1:44" x14ac:dyDescent="0.25">
      <c r="A25" s="14"/>
      <c r="AR25" s="15"/>
    </row>
    <row r="26" spans="1:44" x14ac:dyDescent="0.25">
      <c r="A26" s="14"/>
      <c r="AR26" s="15"/>
    </row>
    <row r="27" spans="1:44" x14ac:dyDescent="0.25">
      <c r="A27" s="14"/>
      <c r="AR27" s="15"/>
    </row>
    <row r="28" spans="1:44" x14ac:dyDescent="0.25">
      <c r="A28" s="14"/>
      <c r="AR28" s="15"/>
    </row>
    <row r="29" spans="1:44" x14ac:dyDescent="0.25">
      <c r="A29" s="14"/>
      <c r="AR29" s="15"/>
    </row>
    <row r="30" spans="1:44" x14ac:dyDescent="0.25">
      <c r="A30" s="14"/>
      <c r="AR30" s="15"/>
    </row>
    <row r="31" spans="1:44" x14ac:dyDescent="0.25">
      <c r="A31" s="14"/>
      <c r="AR31" s="15"/>
    </row>
    <row r="32" spans="1:44" x14ac:dyDescent="0.25">
      <c r="A32" s="14"/>
      <c r="AR32" s="15"/>
    </row>
    <row r="33" spans="1:44" x14ac:dyDescent="0.25">
      <c r="A33" s="14"/>
      <c r="AR33" s="15"/>
    </row>
    <row r="34" spans="1:44" x14ac:dyDescent="0.25">
      <c r="A34" s="14"/>
      <c r="AR34" s="15"/>
    </row>
    <row r="35" spans="1:44" x14ac:dyDescent="0.25">
      <c r="A35" s="14"/>
      <c r="AR35" s="15"/>
    </row>
    <row r="36" spans="1:44" x14ac:dyDescent="0.25">
      <c r="A36" s="14"/>
      <c r="AR36" s="15"/>
    </row>
    <row r="37" spans="1:44" x14ac:dyDescent="0.25">
      <c r="A37" s="14"/>
      <c r="AR37" s="15"/>
    </row>
    <row r="38" spans="1:44" x14ac:dyDescent="0.25">
      <c r="A38" s="14"/>
      <c r="AR38" s="15"/>
    </row>
    <row r="39" spans="1:44" x14ac:dyDescent="0.25">
      <c r="A39" s="14"/>
      <c r="AR39" s="15"/>
    </row>
    <row r="40" spans="1:44" x14ac:dyDescent="0.25">
      <c r="A40" s="14"/>
      <c r="AR40" s="15"/>
    </row>
    <row r="41" spans="1:44" x14ac:dyDescent="0.25">
      <c r="A41" s="14"/>
      <c r="AR41" s="15"/>
    </row>
    <row r="42" spans="1:44" x14ac:dyDescent="0.25">
      <c r="A42" s="14"/>
      <c r="AR42" s="15"/>
    </row>
    <row r="43" spans="1:44" x14ac:dyDescent="0.25">
      <c r="A43" s="14"/>
      <c r="AR43" s="15"/>
    </row>
    <row r="44" spans="1:44" x14ac:dyDescent="0.25">
      <c r="A44" s="14"/>
      <c r="AR44" s="15"/>
    </row>
    <row r="45" spans="1:44" x14ac:dyDescent="0.25">
      <c r="A45" s="14"/>
      <c r="AR45" s="15"/>
    </row>
    <row r="46" spans="1:44" x14ac:dyDescent="0.25">
      <c r="A46" s="14"/>
      <c r="AR46" s="15"/>
    </row>
    <row r="47" spans="1:44" x14ac:dyDescent="0.25">
      <c r="A47" s="14"/>
      <c r="AR47" s="15"/>
    </row>
    <row r="48" spans="1:44" x14ac:dyDescent="0.25">
      <c r="A48" s="23"/>
      <c r="B48" s="7"/>
      <c r="C48" s="7"/>
      <c r="D48" s="7"/>
      <c r="E48" s="8"/>
      <c r="F48" s="8"/>
      <c r="G48" s="8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24"/>
    </row>
  </sheetData>
  <phoneticPr fontId="0" type="noConversion"/>
  <printOptions horizontalCentered="1" gridLinesSet="0"/>
  <pageMargins left="0.25" right="0.25" top="0.5" bottom="0.5" header="0" footer="0.22"/>
  <pageSetup scale="78" orientation="portrait" r:id="rId1"/>
  <headerFooter scaleWithDoc="0">
    <oddFooter>&amp;L&amp;"Times New Roman,Regular"&amp;8UMSL Fact Book&amp;C&amp;"Times New Roman,Regular"&amp;8&amp;A&amp;R&amp;"Times New Roman,Regular"&amp;8Last Updated Fall 2023</oddFooter>
  </headerFooter>
  <ignoredErrors>
    <ignoredError sqref="AF1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ft_faculty_tenure_status</vt:lpstr>
      <vt:lpstr>ft_faculty_tenure_status!Print_Area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MTS</dc:creator>
  <cp:lastModifiedBy>Dasari, Anantha Sai Kumar</cp:lastModifiedBy>
  <cp:lastPrinted>2020-11-06T21:10:40Z</cp:lastPrinted>
  <dcterms:created xsi:type="dcterms:W3CDTF">1999-01-19T21:01:56Z</dcterms:created>
  <dcterms:modified xsi:type="dcterms:W3CDTF">2023-12-18T12:51:16Z</dcterms:modified>
</cp:coreProperties>
</file>